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roshiy\Dropbox (Ayudante, Inc.)\ExternalProjects\EVsmart\content\"/>
    </mc:Choice>
  </mc:AlternateContent>
  <bookViews>
    <workbookView xWindow="0" yWindow="0" windowWidth="25605" windowHeight="10965"/>
  </bookViews>
  <sheets>
    <sheet name="201710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0" i="1"/>
  <c r="G8" i="1"/>
  <c r="G6" i="1"/>
  <c r="G5" i="1"/>
  <c r="G4" i="1"/>
  <c r="G3" i="1"/>
  <c r="I3" i="1" l="1"/>
  <c r="K17" i="1"/>
  <c r="K16" i="1"/>
  <c r="K15" i="1"/>
  <c r="K11" i="1"/>
  <c r="K10" i="1"/>
  <c r="K8" i="1"/>
  <c r="K7" i="1"/>
  <c r="K6" i="1"/>
  <c r="K5" i="1"/>
  <c r="K4" i="1"/>
  <c r="K3" i="1"/>
  <c r="F14" i="1"/>
  <c r="K14" i="1" s="1"/>
  <c r="F15" i="1"/>
  <c r="F16" i="1"/>
  <c r="L14" i="1" l="1"/>
  <c r="L15" i="1" s="1"/>
  <c r="L16" i="1" s="1"/>
  <c r="F8" i="1"/>
  <c r="F3" i="1"/>
  <c r="L3" i="1" s="1"/>
  <c r="L4" i="1" s="1"/>
  <c r="L5" i="1" s="1"/>
  <c r="L6" i="1" s="1"/>
  <c r="F4" i="1"/>
  <c r="F5" i="1"/>
  <c r="F6" i="1"/>
  <c r="F7" i="1"/>
  <c r="F17" i="1"/>
  <c r="F11" i="1"/>
  <c r="F10" i="1"/>
  <c r="L10" i="1" s="1"/>
  <c r="L17" i="1" l="1"/>
  <c r="L8" i="1"/>
  <c r="L7" i="1"/>
  <c r="L11" i="1"/>
  <c r="J3" i="1"/>
  <c r="I4" i="1" l="1"/>
  <c r="J4" i="1" s="1"/>
  <c r="I5" i="1" l="1"/>
  <c r="J5" i="1" s="1"/>
  <c r="I6" i="1" l="1"/>
  <c r="J6" i="1" s="1"/>
  <c r="I7" i="1" l="1"/>
  <c r="J7" i="1" s="1"/>
  <c r="I8" i="1" s="1"/>
  <c r="J8" i="1" s="1"/>
  <c r="I10" i="1" l="1"/>
  <c r="J10" i="1" s="1"/>
  <c r="I11" i="1" s="1"/>
  <c r="J11" i="1" s="1"/>
  <c r="I14" i="1" s="1"/>
  <c r="J14" i="1" s="1"/>
  <c r="I15" i="1" s="1"/>
  <c r="J15" i="1" s="1"/>
  <c r="I16" i="1" s="1"/>
  <c r="J16" i="1" s="1"/>
  <c r="I17" i="1" s="1"/>
  <c r="J17" i="1" s="1"/>
</calcChain>
</file>

<file path=xl/sharedStrings.xml><?xml version="1.0" encoding="utf-8"?>
<sst xmlns="http://schemas.openxmlformats.org/spreadsheetml/2006/main" count="36" uniqueCount="36">
  <si>
    <t>充電器出力</t>
    <rPh sb="0" eb="3">
      <t>ジュウデンキ</t>
    </rPh>
    <rPh sb="3" eb="5">
      <t>シュツリョク</t>
    </rPh>
    <phoneticPr fontId="1"/>
  </si>
  <si>
    <t>kp</t>
    <phoneticPr fontId="1"/>
  </si>
  <si>
    <t>1分あたり充電距離</t>
    <rPh sb="1" eb="2">
      <t>フン</t>
    </rPh>
    <rPh sb="5" eb="7">
      <t>ジュウデン</t>
    </rPh>
    <rPh sb="7" eb="9">
      <t>キョリ</t>
    </rPh>
    <phoneticPr fontId="1"/>
  </si>
  <si>
    <t>標準値</t>
    <rPh sb="0" eb="3">
      <t>ヒョウジュンチ</t>
    </rPh>
    <phoneticPr fontId="1"/>
  </si>
  <si>
    <t>diff</t>
    <phoneticPr fontId="1"/>
  </si>
  <si>
    <t>余裕</t>
    <rPh sb="0" eb="2">
      <t>ヨユウ</t>
    </rPh>
    <phoneticPr fontId="1"/>
  </si>
  <si>
    <t>充電時間(分)</t>
    <rPh sb="0" eb="2">
      <t>ジュウデン</t>
    </rPh>
    <rPh sb="2" eb="4">
      <t>ジカン</t>
    </rPh>
    <rPh sb="5" eb="6">
      <t>フン</t>
    </rPh>
    <phoneticPr fontId="1"/>
  </si>
  <si>
    <t>所要時間</t>
    <rPh sb="0" eb="2">
      <t>ショヨウ</t>
    </rPh>
    <rPh sb="2" eb="4">
      <t>ジカン</t>
    </rPh>
    <phoneticPr fontId="1"/>
  </si>
  <si>
    <t>充電後</t>
    <rPh sb="0" eb="2">
      <t>ジュウデン</t>
    </rPh>
    <rPh sb="2" eb="3">
      <t>ゴ</t>
    </rPh>
    <phoneticPr fontId="1"/>
  </si>
  <si>
    <t>到着予想</t>
    <rPh sb="0" eb="2">
      <t>トウチャク</t>
    </rPh>
    <rPh sb="2" eb="4">
      <t>ヨソウ</t>
    </rPh>
    <phoneticPr fontId="1"/>
  </si>
  <si>
    <t>※余裕は、夏は10%、冬は30%を入れてください。平均速度は巡航速度の2割くらい引いて入れてください。</t>
    <rPh sb="1" eb="3">
      <t>ヨユウ</t>
    </rPh>
    <rPh sb="5" eb="6">
      <t>ナツ</t>
    </rPh>
    <rPh sb="11" eb="12">
      <t>フユ</t>
    </rPh>
    <rPh sb="17" eb="18">
      <t>イ</t>
    </rPh>
    <rPh sb="25" eb="27">
      <t>ヘイキン</t>
    </rPh>
    <rPh sb="27" eb="29">
      <t>ソクド</t>
    </rPh>
    <rPh sb="30" eb="32">
      <t>ジュンコウ</t>
    </rPh>
    <rPh sb="32" eb="34">
      <t>ソクド</t>
    </rPh>
    <rPh sb="36" eb="37">
      <t>ワリ</t>
    </rPh>
    <rPh sb="40" eb="41">
      <t>ヒ</t>
    </rPh>
    <rPh sb="43" eb="44">
      <t>イ</t>
    </rPh>
    <phoneticPr fontId="1"/>
  </si>
  <si>
    <t>※標準値が赤にも緑にもならないように充電してください。</t>
    <rPh sb="1" eb="4">
      <t>ヒョウジュンチ</t>
    </rPh>
    <rPh sb="5" eb="6">
      <t>アカ</t>
    </rPh>
    <rPh sb="8" eb="9">
      <t>ミドリ</t>
    </rPh>
    <rPh sb="18" eb="20">
      <t>ジュウデン</t>
    </rPh>
    <phoneticPr fontId="1"/>
  </si>
  <si>
    <t>※充電時間が赤になる場合、中速充電器を使用し充電時間が伸びています。黄色の場合、その充電器は飛ばせないことを意味します。</t>
    <rPh sb="1" eb="3">
      <t>ジュウデン</t>
    </rPh>
    <rPh sb="3" eb="5">
      <t>ジカン</t>
    </rPh>
    <rPh sb="6" eb="7">
      <t>アカ</t>
    </rPh>
    <rPh sb="10" eb="12">
      <t>バアイ</t>
    </rPh>
    <rPh sb="13" eb="15">
      <t>チュウソク</t>
    </rPh>
    <rPh sb="15" eb="18">
      <t>ジュウデンキ</t>
    </rPh>
    <rPh sb="19" eb="21">
      <t>シヨウ</t>
    </rPh>
    <rPh sb="22" eb="24">
      <t>ジュウデン</t>
    </rPh>
    <rPh sb="24" eb="26">
      <t>ジカン</t>
    </rPh>
    <rPh sb="27" eb="28">
      <t>ノ</t>
    </rPh>
    <rPh sb="34" eb="36">
      <t>キイロ</t>
    </rPh>
    <rPh sb="37" eb="39">
      <t>バアイ</t>
    </rPh>
    <rPh sb="42" eb="44">
      <t>ジュウデン</t>
    </rPh>
    <rPh sb="44" eb="45">
      <t>キ</t>
    </rPh>
    <rPh sb="46" eb="47">
      <t>ト</t>
    </rPh>
    <rPh sb="54" eb="56">
      <t>イミ</t>
    </rPh>
    <phoneticPr fontId="1"/>
  </si>
  <si>
    <t>【往路】</t>
    <rPh sb="1" eb="3">
      <t>オウロ</t>
    </rPh>
    <phoneticPr fontId="1"/>
  </si>
  <si>
    <t>自宅</t>
    <rPh sb="0" eb="2">
      <t>ジタク</t>
    </rPh>
    <phoneticPr fontId="1"/>
  </si>
  <si>
    <t>佐野SC</t>
    <rPh sb="0" eb="2">
      <t>サノ</t>
    </rPh>
    <phoneticPr fontId="1"/>
  </si>
  <si>
    <t>安積PA</t>
    <rPh sb="0" eb="2">
      <t>アズミ</t>
    </rPh>
    <phoneticPr fontId="1"/>
  </si>
  <si>
    <t>安達太良SA</t>
    <rPh sb="0" eb="2">
      <t>アダチ</t>
    </rPh>
    <rPh sb="2" eb="4">
      <t>タラ</t>
    </rPh>
    <phoneticPr fontId="1"/>
  </si>
  <si>
    <t>宿泊@小野川温泉</t>
    <rPh sb="0" eb="2">
      <t>シュクハク</t>
    </rPh>
    <rPh sb="3" eb="6">
      <t>オノガワ</t>
    </rPh>
    <rPh sb="6" eb="8">
      <t>オンセン</t>
    </rPh>
    <phoneticPr fontId="1"/>
  </si>
  <si>
    <t>那須高原SA</t>
    <rPh sb="0" eb="2">
      <t>ナス</t>
    </rPh>
    <rPh sb="2" eb="4">
      <t>コウゲン</t>
    </rPh>
    <phoneticPr fontId="1"/>
  </si>
  <si>
    <t>宿泊@鷹の巣温泉</t>
    <rPh sb="0" eb="2">
      <t>シュクハク</t>
    </rPh>
    <rPh sb="3" eb="4">
      <t>タカ</t>
    </rPh>
    <rPh sb="5" eb="6">
      <t>ス</t>
    </rPh>
    <rPh sb="6" eb="8">
      <t>オンセン</t>
    </rPh>
    <phoneticPr fontId="1"/>
  </si>
  <si>
    <t>道の駅関川</t>
    <rPh sb="0" eb="1">
      <t>ミチ</t>
    </rPh>
    <rPh sb="2" eb="3">
      <t>エキ</t>
    </rPh>
    <rPh sb="3" eb="5">
      <t>セキガワ</t>
    </rPh>
    <phoneticPr fontId="1"/>
  </si>
  <si>
    <t>高崎SC</t>
  </si>
  <si>
    <t>【帰路】</t>
  </si>
  <si>
    <t>一般道平均速度</t>
    <rPh sb="0" eb="2">
      <t>イッパン</t>
    </rPh>
    <rPh sb="2" eb="3">
      <t>ドウ</t>
    </rPh>
    <rPh sb="3" eb="5">
      <t>ヘイキン</t>
    </rPh>
    <rPh sb="5" eb="7">
      <t>ソクド</t>
    </rPh>
    <phoneticPr fontId="1"/>
  </si>
  <si>
    <t>高速道平均速度</t>
    <rPh sb="0" eb="2">
      <t>コウソク</t>
    </rPh>
    <rPh sb="2" eb="3">
      <t>ドウ</t>
    </rPh>
    <rPh sb="3" eb="5">
      <t>ヘイキン</t>
    </rPh>
    <rPh sb="5" eb="7">
      <t>ソクド</t>
    </rPh>
    <phoneticPr fontId="1"/>
  </si>
  <si>
    <t>高速1/一般2</t>
    <rPh sb="0" eb="2">
      <t>コウソク</t>
    </rPh>
    <rPh sb="4" eb="6">
      <t>イッパン</t>
    </rPh>
    <phoneticPr fontId="1"/>
  </si>
  <si>
    <t>荒川胎内IC</t>
    <rPh sb="0" eb="4">
      <t>アラカワタイナイ</t>
    </rPh>
    <phoneticPr fontId="1"/>
  </si>
  <si>
    <t>福島大笹生IC</t>
    <rPh sb="0" eb="2">
      <t>フクシマ</t>
    </rPh>
    <rPh sb="2" eb="3">
      <t>オオ</t>
    </rPh>
    <rPh sb="3" eb="4">
      <t>ササ</t>
    </rPh>
    <rPh sb="4" eb="5">
      <t>ナマ</t>
    </rPh>
    <phoneticPr fontId="1"/>
  </si>
  <si>
    <t>休憩</t>
    <rPh sb="0" eb="2">
      <t>キュウケイ</t>
    </rPh>
    <phoneticPr fontId="1"/>
  </si>
  <si>
    <t>ランチ</t>
    <phoneticPr fontId="1"/>
  </si>
  <si>
    <t>宿泊</t>
    <rPh sb="0" eb="2">
      <t>シュクハク</t>
    </rPh>
    <phoneticPr fontId="1"/>
  </si>
  <si>
    <t>観光</t>
    <rPh sb="0" eb="2">
      <t>カンコウ</t>
    </rPh>
    <phoneticPr fontId="1"/>
  </si>
  <si>
    <t>ランチ？</t>
    <phoneticPr fontId="1"/>
  </si>
  <si>
    <t>黒埼PA</t>
    <rPh sb="0" eb="2">
      <t>クロサキ</t>
    </rPh>
    <phoneticPr fontId="1"/>
  </si>
  <si>
    <t>電費</t>
    <rPh sb="0" eb="2">
      <t>デンピ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</si>
</sst>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400]h:mm:ss\ AM/PM"/>
    <numFmt numFmtId="177" formatCode="0.0_);[Red]\(0.0\)"/>
    <numFmt numFmtId="178" formatCode="0.0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177" fontId="2" fillId="0" borderId="6" xfId="0" applyNumberFormat="1" applyFont="1" applyBorder="1">
      <alignment vertical="center"/>
    </xf>
    <xf numFmtId="20" fontId="2" fillId="0" borderId="6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177" fontId="2" fillId="0" borderId="7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20" fontId="2" fillId="0" borderId="7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8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9" fontId="2" fillId="0" borderId="9" xfId="0" applyNumberFormat="1" applyFont="1" applyBorder="1">
      <alignment vertical="center"/>
    </xf>
    <xf numFmtId="178" fontId="2" fillId="0" borderId="3" xfId="0" applyNumberFormat="1" applyFont="1" applyBorder="1">
      <alignment vertical="center"/>
    </xf>
  </cellXfs>
  <cellStyles count="1">
    <cellStyle name="標準" xfId="0" builtinId="0"/>
  </cellStyles>
  <dxfs count="17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M5" sqref="M5"/>
    </sheetView>
  </sheetViews>
  <sheetFormatPr defaultColWidth="8.875" defaultRowHeight="16.5" x14ac:dyDescent="0.15"/>
  <cols>
    <col min="1" max="1" width="4.625" style="4" customWidth="1"/>
    <col min="2" max="2" width="16.25" style="4" bestFit="1" customWidth="1"/>
    <col min="3" max="3" width="10.875" style="4" bestFit="1" customWidth="1"/>
    <col min="4" max="4" width="11.25" style="4" bestFit="1" customWidth="1"/>
    <col min="5" max="5" width="8.125" style="18" bestFit="1" customWidth="1"/>
    <col min="6" max="6" width="7.5" style="18" bestFit="1" customWidth="1"/>
    <col min="7" max="7" width="16.125" style="4" bestFit="1" customWidth="1"/>
    <col min="8" max="8" width="11.25" style="4" bestFit="1" customWidth="1"/>
    <col min="9" max="12" width="8.5" style="4" bestFit="1" customWidth="1"/>
    <col min="13" max="13" width="11.25" style="4" bestFit="1" customWidth="1"/>
    <col min="14" max="14" width="4.625" style="4" customWidth="1"/>
    <col min="15" max="15" width="15.875" style="4" bestFit="1" customWidth="1"/>
    <col min="16" max="16" width="5.875" style="4" bestFit="1" customWidth="1"/>
    <col min="17" max="16384" width="8.875" style="4"/>
  </cols>
  <sheetData>
    <row r="1" spans="1:16" ht="18" customHeight="1" x14ac:dyDescent="0.15">
      <c r="A1" s="1"/>
      <c r="B1" s="2"/>
      <c r="C1" s="2" t="s">
        <v>26</v>
      </c>
      <c r="D1" s="2" t="s">
        <v>0</v>
      </c>
      <c r="E1" s="20" t="s">
        <v>1</v>
      </c>
      <c r="F1" s="3" t="s">
        <v>4</v>
      </c>
      <c r="G1" s="22" t="s">
        <v>2</v>
      </c>
      <c r="H1" s="23" t="s">
        <v>6</v>
      </c>
      <c r="I1" s="2" t="s">
        <v>3</v>
      </c>
      <c r="J1" s="22" t="s">
        <v>8</v>
      </c>
      <c r="K1" s="2" t="s">
        <v>7</v>
      </c>
      <c r="L1" s="2" t="s">
        <v>9</v>
      </c>
      <c r="M1" s="2"/>
    </row>
    <row r="2" spans="1:16" ht="18" customHeight="1" x14ac:dyDescent="0.15">
      <c r="A2" s="5"/>
      <c r="B2" s="6" t="s">
        <v>13</v>
      </c>
      <c r="C2" s="6"/>
      <c r="D2" s="6"/>
      <c r="E2" s="19">
        <v>0</v>
      </c>
      <c r="F2" s="7"/>
      <c r="G2" s="10"/>
      <c r="H2" s="5"/>
      <c r="I2" s="6"/>
      <c r="J2" s="10">
        <v>350</v>
      </c>
      <c r="K2" s="6"/>
      <c r="L2" s="8">
        <v>0.41666666666666669</v>
      </c>
      <c r="M2" s="8"/>
      <c r="O2" s="1" t="s">
        <v>35</v>
      </c>
      <c r="P2" s="25">
        <v>4</v>
      </c>
    </row>
    <row r="3" spans="1:16" ht="18" customHeight="1" x14ac:dyDescent="0.15">
      <c r="A3" s="5"/>
      <c r="B3" s="6" t="s">
        <v>15</v>
      </c>
      <c r="C3" s="6">
        <v>1</v>
      </c>
      <c r="D3" s="6">
        <v>60</v>
      </c>
      <c r="E3" s="19">
        <v>92</v>
      </c>
      <c r="F3" s="7">
        <f t="shared" ref="F3:F10" si="0">E3-E2</f>
        <v>92</v>
      </c>
      <c r="G3" s="10">
        <f>D3*0.9/60*$P$2</f>
        <v>3.6</v>
      </c>
      <c r="H3" s="5">
        <v>10</v>
      </c>
      <c r="I3" s="6">
        <f t="shared" ref="I3:I8" si="1">ROUNDDOWN(J2-F3*(1+$P$3),1)</f>
        <v>258</v>
      </c>
      <c r="J3" s="10">
        <f>ROUNDDOWN(I3+IF(ISBLANK(H3),0,G3*H3),1)</f>
        <v>294</v>
      </c>
      <c r="K3" s="9">
        <f t="shared" ref="K3:K8" si="2">TIME(0,F3/IF(C3=1,$P$4,$P$5)*60,0)</f>
        <v>4.2361111111111106E-2</v>
      </c>
      <c r="L3" s="8">
        <f t="shared" ref="L3:L17" si="3">L2+TIME(0,H2,0)+K3</f>
        <v>0.45902777777777781</v>
      </c>
      <c r="M3" s="8" t="s">
        <v>29</v>
      </c>
      <c r="O3" s="5" t="s">
        <v>5</v>
      </c>
      <c r="P3" s="24">
        <v>0</v>
      </c>
    </row>
    <row r="4" spans="1:16" ht="18" customHeight="1" x14ac:dyDescent="0.15">
      <c r="A4" s="5"/>
      <c r="B4" s="6" t="s">
        <v>19</v>
      </c>
      <c r="C4" s="6">
        <v>1</v>
      </c>
      <c r="D4" s="6">
        <v>40</v>
      </c>
      <c r="E4" s="19">
        <v>192</v>
      </c>
      <c r="F4" s="7">
        <f t="shared" si="0"/>
        <v>100</v>
      </c>
      <c r="G4" s="10">
        <f>D4*0.9/60*$P$2</f>
        <v>2.4</v>
      </c>
      <c r="H4" s="5"/>
      <c r="I4" s="6">
        <f t="shared" si="1"/>
        <v>194</v>
      </c>
      <c r="J4" s="10">
        <f>ROUNDDOWN(I4+IF(ISBLANK(H4),0,G4*H4),1)</f>
        <v>194</v>
      </c>
      <c r="K4" s="9">
        <f t="shared" si="2"/>
        <v>4.5833333333333337E-2</v>
      </c>
      <c r="L4" s="8">
        <f t="shared" ref="L4:L5" si="4">L3+TIME(0,H3,0)+K4</f>
        <v>0.51180555555555562</v>
      </c>
      <c r="M4" s="8"/>
      <c r="O4" s="5" t="s">
        <v>25</v>
      </c>
      <c r="P4" s="10">
        <v>90</v>
      </c>
    </row>
    <row r="5" spans="1:16" ht="18" customHeight="1" x14ac:dyDescent="0.15">
      <c r="A5" s="5"/>
      <c r="B5" s="6" t="s">
        <v>16</v>
      </c>
      <c r="C5" s="6">
        <v>1</v>
      </c>
      <c r="D5" s="6">
        <v>50</v>
      </c>
      <c r="E5" s="19">
        <v>243</v>
      </c>
      <c r="F5" s="7">
        <f t="shared" si="0"/>
        <v>51</v>
      </c>
      <c r="G5" s="10">
        <f>D5*0.9/60*$P$2</f>
        <v>3</v>
      </c>
      <c r="H5" s="5">
        <v>0</v>
      </c>
      <c r="I5" s="6">
        <f t="shared" si="1"/>
        <v>143</v>
      </c>
      <c r="J5" s="10">
        <f t="shared" ref="J5:J16" si="5">ROUNDDOWN(I5+IF(ISBLANK(H5),0,G5*H5),1)</f>
        <v>143</v>
      </c>
      <c r="K5" s="9">
        <f t="shared" si="2"/>
        <v>2.361111111111111E-2</v>
      </c>
      <c r="L5" s="8">
        <f t="shared" si="4"/>
        <v>0.53541666666666676</v>
      </c>
      <c r="M5" s="8"/>
      <c r="O5" s="11" t="s">
        <v>24</v>
      </c>
      <c r="P5" s="12">
        <v>40</v>
      </c>
    </row>
    <row r="6" spans="1:16" ht="18" customHeight="1" x14ac:dyDescent="0.15">
      <c r="A6" s="5"/>
      <c r="B6" s="6" t="s">
        <v>17</v>
      </c>
      <c r="C6" s="6">
        <v>1</v>
      </c>
      <c r="D6" s="6">
        <v>40</v>
      </c>
      <c r="E6" s="19">
        <v>259</v>
      </c>
      <c r="F6" s="7">
        <f t="shared" si="0"/>
        <v>16</v>
      </c>
      <c r="G6" s="10">
        <f>D6*0.9/60*$P$2</f>
        <v>2.4</v>
      </c>
      <c r="H6" s="5">
        <v>45</v>
      </c>
      <c r="I6" s="6">
        <f t="shared" si="1"/>
        <v>127</v>
      </c>
      <c r="J6" s="10">
        <f t="shared" si="5"/>
        <v>235</v>
      </c>
      <c r="K6" s="9">
        <f t="shared" si="2"/>
        <v>6.9444444444444441E-3</v>
      </c>
      <c r="L6" s="8">
        <f t="shared" si="3"/>
        <v>0.54236111111111118</v>
      </c>
      <c r="M6" s="8" t="s">
        <v>30</v>
      </c>
      <c r="O6" s="13"/>
      <c r="P6" s="13"/>
    </row>
    <row r="7" spans="1:16" ht="18" customHeight="1" x14ac:dyDescent="0.15">
      <c r="A7" s="5"/>
      <c r="B7" s="6" t="s">
        <v>28</v>
      </c>
      <c r="C7" s="6">
        <v>1</v>
      </c>
      <c r="D7" s="6"/>
      <c r="E7" s="19">
        <v>295</v>
      </c>
      <c r="F7" s="7">
        <f t="shared" si="0"/>
        <v>36</v>
      </c>
      <c r="G7" s="10"/>
      <c r="H7" s="5"/>
      <c r="I7" s="6">
        <f t="shared" si="1"/>
        <v>199</v>
      </c>
      <c r="J7" s="10">
        <f t="shared" si="5"/>
        <v>199</v>
      </c>
      <c r="K7" s="9">
        <f t="shared" si="2"/>
        <v>1.6666666666666666E-2</v>
      </c>
      <c r="L7" s="8">
        <f t="shared" si="3"/>
        <v>0.5902777777777779</v>
      </c>
      <c r="M7" s="8"/>
      <c r="O7" s="13"/>
      <c r="P7" s="13"/>
    </row>
    <row r="8" spans="1:16" ht="18" customHeight="1" x14ac:dyDescent="0.15">
      <c r="A8" s="5"/>
      <c r="B8" s="6" t="s">
        <v>18</v>
      </c>
      <c r="C8" s="6">
        <v>2</v>
      </c>
      <c r="D8" s="6">
        <v>3</v>
      </c>
      <c r="E8" s="19">
        <v>342</v>
      </c>
      <c r="F8" s="7">
        <f>E8-E7</f>
        <v>47</v>
      </c>
      <c r="G8" s="10">
        <f>D8*0.9/60*$P$2</f>
        <v>0.18000000000000002</v>
      </c>
      <c r="H8" s="5">
        <v>1080</v>
      </c>
      <c r="I8" s="6">
        <f t="shared" si="1"/>
        <v>152</v>
      </c>
      <c r="J8" s="10">
        <f t="shared" si="5"/>
        <v>346.4</v>
      </c>
      <c r="K8" s="9">
        <f t="shared" si="2"/>
        <v>4.8611111111111112E-2</v>
      </c>
      <c r="L8" s="8">
        <f>L6+TIME(0,H6,0)+K8</f>
        <v>0.62222222222222234</v>
      </c>
      <c r="M8" s="8" t="s">
        <v>31</v>
      </c>
    </row>
    <row r="9" spans="1:16" ht="18" customHeight="1" x14ac:dyDescent="0.15">
      <c r="A9" s="5"/>
      <c r="B9" s="6"/>
      <c r="C9" s="6"/>
      <c r="D9" s="6"/>
      <c r="E9" s="19"/>
      <c r="F9" s="7"/>
      <c r="G9" s="10"/>
      <c r="H9" s="5"/>
      <c r="I9" s="6"/>
      <c r="J9" s="10"/>
      <c r="K9" s="9"/>
      <c r="L9" s="8">
        <v>0.41666666666666669</v>
      </c>
      <c r="M9" s="8"/>
    </row>
    <row r="10" spans="1:16" ht="18" customHeight="1" x14ac:dyDescent="0.15">
      <c r="A10" s="5"/>
      <c r="B10" s="6" t="s">
        <v>21</v>
      </c>
      <c r="C10" s="6">
        <v>2</v>
      </c>
      <c r="D10" s="6">
        <v>16</v>
      </c>
      <c r="E10" s="19">
        <v>71</v>
      </c>
      <c r="F10" s="7">
        <f t="shared" si="0"/>
        <v>71</v>
      </c>
      <c r="G10" s="10">
        <f>D10*0.9/60*$P$2</f>
        <v>0.96000000000000008</v>
      </c>
      <c r="H10" s="5">
        <v>60</v>
      </c>
      <c r="I10" s="6">
        <f>ROUNDDOWN(J8-F10*(1+$P$3),1)</f>
        <v>275.39999999999998</v>
      </c>
      <c r="J10" s="10">
        <f t="shared" si="5"/>
        <v>333</v>
      </c>
      <c r="K10" s="9">
        <f>TIME(0,F10/IF(C10=1,$P$4,$P$5)*60,0)</f>
        <v>7.3611111111111113E-2</v>
      </c>
      <c r="L10" s="8">
        <f t="shared" si="3"/>
        <v>0.49027777777777781</v>
      </c>
      <c r="M10" s="8" t="s">
        <v>32</v>
      </c>
    </row>
    <row r="11" spans="1:16" ht="18" customHeight="1" x14ac:dyDescent="0.15">
      <c r="A11" s="5"/>
      <c r="B11" s="6" t="s">
        <v>20</v>
      </c>
      <c r="C11" s="6">
        <v>2</v>
      </c>
      <c r="D11" s="6"/>
      <c r="E11" s="19">
        <v>75</v>
      </c>
      <c r="F11" s="7">
        <f t="shared" ref="F11:F17" si="6">E11-E10</f>
        <v>4</v>
      </c>
      <c r="G11" s="10"/>
      <c r="H11" s="5"/>
      <c r="I11" s="6">
        <f>ROUNDDOWN(J10-F11*(1+$P$3),1)</f>
        <v>329</v>
      </c>
      <c r="J11" s="10">
        <f t="shared" si="5"/>
        <v>329</v>
      </c>
      <c r="K11" s="9">
        <f>TIME(0,F11/IF(C11=1,$P$4,$P$5)*60,0)</f>
        <v>4.1666666666666666E-3</v>
      </c>
      <c r="L11" s="8">
        <f t="shared" si="3"/>
        <v>0.53611111111111109</v>
      </c>
      <c r="M11" s="8"/>
    </row>
    <row r="12" spans="1:16" ht="18" customHeight="1" x14ac:dyDescent="0.15">
      <c r="A12" s="5"/>
      <c r="B12" s="6"/>
      <c r="C12" s="6"/>
      <c r="D12" s="6"/>
      <c r="E12" s="19"/>
      <c r="F12" s="7"/>
      <c r="G12" s="10"/>
      <c r="H12" s="5"/>
      <c r="I12" s="6"/>
      <c r="J12" s="10"/>
      <c r="K12" s="9"/>
      <c r="L12" s="8"/>
      <c r="M12" s="8"/>
    </row>
    <row r="13" spans="1:16" ht="18" customHeight="1" x14ac:dyDescent="0.15">
      <c r="A13" s="5"/>
      <c r="B13" s="6" t="s">
        <v>23</v>
      </c>
      <c r="C13" s="6"/>
      <c r="D13" s="6"/>
      <c r="E13" s="19">
        <v>0</v>
      </c>
      <c r="F13" s="7"/>
      <c r="G13" s="10"/>
      <c r="H13" s="5"/>
      <c r="I13" s="6"/>
      <c r="J13" s="10"/>
      <c r="K13" s="9"/>
      <c r="L13" s="8">
        <v>0.41666666666666669</v>
      </c>
      <c r="M13" s="8"/>
    </row>
    <row r="14" spans="1:16" ht="18" customHeight="1" x14ac:dyDescent="0.15">
      <c r="A14" s="5"/>
      <c r="B14" s="6" t="s">
        <v>27</v>
      </c>
      <c r="C14" s="6">
        <v>2</v>
      </c>
      <c r="D14" s="6"/>
      <c r="E14" s="19">
        <v>19.100000000000001</v>
      </c>
      <c r="F14" s="7">
        <f t="shared" si="6"/>
        <v>19.100000000000001</v>
      </c>
      <c r="G14" s="10"/>
      <c r="H14" s="5"/>
      <c r="I14" s="6">
        <f>ROUNDDOWN(J11-F14*(1+$P$3),1)</f>
        <v>309.89999999999998</v>
      </c>
      <c r="J14" s="10">
        <f t="shared" si="5"/>
        <v>309.89999999999998</v>
      </c>
      <c r="K14" s="9">
        <f>TIME(0,F14/IF(C14=1,$P$4,$P$5)*60,0)</f>
        <v>1.9444444444444445E-2</v>
      </c>
      <c r="L14" s="8">
        <f>L13+TIME(0,H13,0)+K14</f>
        <v>0.43611111111111112</v>
      </c>
      <c r="M14" s="8"/>
    </row>
    <row r="15" spans="1:16" ht="18" customHeight="1" x14ac:dyDescent="0.15">
      <c r="A15" s="5"/>
      <c r="B15" s="6" t="s">
        <v>34</v>
      </c>
      <c r="C15" s="6">
        <v>1</v>
      </c>
      <c r="D15" s="6">
        <v>40</v>
      </c>
      <c r="E15" s="19">
        <v>75.599999999999994</v>
      </c>
      <c r="F15" s="7">
        <f t="shared" si="6"/>
        <v>56.499999999999993</v>
      </c>
      <c r="G15" s="10">
        <f>D15*0.9/60*$P$2</f>
        <v>2.4</v>
      </c>
      <c r="H15" s="5">
        <v>0</v>
      </c>
      <c r="I15" s="6">
        <f>ROUNDDOWN(J14-F15*(1+$P$3),1)</f>
        <v>253.4</v>
      </c>
      <c r="J15" s="10">
        <f t="shared" si="5"/>
        <v>253.4</v>
      </c>
      <c r="K15" s="9">
        <f>TIME(0,F15/IF(C15=1,$P$4,$P$5)*60,0)</f>
        <v>2.5694444444444447E-2</v>
      </c>
      <c r="L15" s="8">
        <f>L14+TIME(0,H14,0)+K15</f>
        <v>0.46180555555555558</v>
      </c>
      <c r="M15" s="8"/>
    </row>
    <row r="16" spans="1:16" ht="18" customHeight="1" x14ac:dyDescent="0.15">
      <c r="A16" s="5"/>
      <c r="B16" s="6" t="s">
        <v>22</v>
      </c>
      <c r="C16" s="6">
        <v>1</v>
      </c>
      <c r="D16" s="6">
        <v>120</v>
      </c>
      <c r="E16" s="19">
        <v>286</v>
      </c>
      <c r="F16" s="7">
        <f t="shared" si="6"/>
        <v>210.4</v>
      </c>
      <c r="G16" s="10">
        <f>D16*0.9/60*$P$2</f>
        <v>7.2</v>
      </c>
      <c r="H16" s="5">
        <v>15</v>
      </c>
      <c r="I16" s="6">
        <f>ROUNDDOWN(J15-F16*(1+$P$3),1)</f>
        <v>43</v>
      </c>
      <c r="J16" s="10">
        <f t="shared" si="5"/>
        <v>151</v>
      </c>
      <c r="K16" s="9">
        <f>TIME(0,F16/IF(C16=1,$P$4,$P$5)*60,0)</f>
        <v>9.7222222222222224E-2</v>
      </c>
      <c r="L16" s="8">
        <f>L15+TIME(0,H15,0)+K16</f>
        <v>0.55902777777777779</v>
      </c>
      <c r="M16" s="8" t="s">
        <v>33</v>
      </c>
    </row>
    <row r="17" spans="1:13" ht="18" customHeight="1" x14ac:dyDescent="0.15">
      <c r="A17" s="11"/>
      <c r="B17" s="14" t="s">
        <v>14</v>
      </c>
      <c r="C17" s="14">
        <v>1</v>
      </c>
      <c r="D17" s="14"/>
      <c r="E17" s="21">
        <v>401</v>
      </c>
      <c r="F17" s="15">
        <f t="shared" si="6"/>
        <v>115</v>
      </c>
      <c r="G17" s="12"/>
      <c r="H17" s="11"/>
      <c r="I17" s="14">
        <f>ROUNDDOWN(J16-F17*(1+$P$3),1)</f>
        <v>36</v>
      </c>
      <c r="J17" s="12">
        <f t="shared" ref="J17" si="7">ROUNDDOWN(I17+IF(ISBLANK(H17),0,G17*H17),1)</f>
        <v>36</v>
      </c>
      <c r="K17" s="16">
        <f>TIME(0,F17/IF(C17=1,$P$4,$P$5)*60,0)</f>
        <v>5.2777777777777778E-2</v>
      </c>
      <c r="L17" s="17">
        <f t="shared" si="3"/>
        <v>0.62222222222222223</v>
      </c>
      <c r="M17" s="17"/>
    </row>
    <row r="19" spans="1:13" x14ac:dyDescent="0.15">
      <c r="A19" s="4" t="s">
        <v>11</v>
      </c>
    </row>
    <row r="20" spans="1:13" x14ac:dyDescent="0.15">
      <c r="A20" s="4" t="s">
        <v>12</v>
      </c>
    </row>
    <row r="21" spans="1:13" x14ac:dyDescent="0.15">
      <c r="A21" s="4" t="s">
        <v>10</v>
      </c>
    </row>
  </sheetData>
  <phoneticPr fontId="1"/>
  <conditionalFormatting sqref="I3 I6:I14">
    <cfRule type="expression" dxfId="16" priority="104">
      <formula>IF(I3&gt;290,TRUE,FALSE)</formula>
    </cfRule>
    <cfRule type="expression" dxfId="15" priority="105">
      <formula>IF(I3&lt;30,TRUE,FALSE)</formula>
    </cfRule>
  </conditionalFormatting>
  <conditionalFormatting sqref="H5:H17">
    <cfRule type="expression" dxfId="14" priority="102">
      <formula>IF(I5&lt;F6*(1+$P$2),TRUE,FALSE)</formula>
    </cfRule>
    <cfRule type="expression" dxfId="13" priority="103">
      <formula>IF(D5&lt;44,TRUE,FALSE)</formula>
    </cfRule>
  </conditionalFormatting>
  <conditionalFormatting sqref="J3 J5:J16">
    <cfRule type="expression" dxfId="12" priority="101">
      <formula>IF(J3&gt;290,TRUE,FALSE)</formula>
    </cfRule>
  </conditionalFormatting>
  <conditionalFormatting sqref="J17">
    <cfRule type="expression" dxfId="11" priority="24">
      <formula>IF(J17&gt;290,TRUE,FALSE)</formula>
    </cfRule>
  </conditionalFormatting>
  <conditionalFormatting sqref="J4">
    <cfRule type="expression" dxfId="10" priority="19">
      <formula>IF(J4&gt;290,TRUE,FALSE)</formula>
    </cfRule>
  </conditionalFormatting>
  <conditionalFormatting sqref="I4">
    <cfRule type="expression" dxfId="9" priority="9">
      <formula>IF(I4&gt;290,TRUE,FALSE)</formula>
    </cfRule>
    <cfRule type="expression" dxfId="8" priority="10">
      <formula>IF(I4&lt;30,TRUE,FALSE)</formula>
    </cfRule>
  </conditionalFormatting>
  <conditionalFormatting sqref="I5">
    <cfRule type="expression" dxfId="7" priority="7">
      <formula>IF(I5&gt;290,TRUE,FALSE)</formula>
    </cfRule>
    <cfRule type="expression" dxfId="6" priority="8">
      <formula>IF(I5&lt;30,TRUE,FALSE)</formula>
    </cfRule>
  </conditionalFormatting>
  <conditionalFormatting sqref="I15">
    <cfRule type="expression" dxfId="5" priority="5">
      <formula>IF(I15&gt;290,TRUE,FALSE)</formula>
    </cfRule>
    <cfRule type="expression" dxfId="4" priority="6">
      <formula>IF(I15&lt;30,TRUE,FALSE)</formula>
    </cfRule>
  </conditionalFormatting>
  <conditionalFormatting sqref="I16">
    <cfRule type="expression" dxfId="3" priority="3">
      <formula>IF(I16&gt;290,TRUE,FALSE)</formula>
    </cfRule>
    <cfRule type="expression" dxfId="2" priority="4">
      <formula>IF(I16&lt;30,TRUE,FALSE)</formula>
    </cfRule>
  </conditionalFormatting>
  <conditionalFormatting sqref="I17">
    <cfRule type="expression" dxfId="1" priority="1">
      <formula>IF(I17&gt;290,TRUE,FALSE)</formula>
    </cfRule>
    <cfRule type="expression" dxfId="0" priority="2">
      <formula>IF(I17&lt;30,TRUE,FALSE)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20171009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YASUKAWA</dc:creator>
  <cp:lastModifiedBy>Hiroshi YASUKAWA</cp:lastModifiedBy>
  <cp:lastPrinted>2015-11-05T08:22:34Z</cp:lastPrinted>
  <dcterms:created xsi:type="dcterms:W3CDTF">2015-11-03T02:32:32Z</dcterms:created>
  <dcterms:modified xsi:type="dcterms:W3CDTF">2017-10-18T01:56:04Z</dcterms:modified>
</cp:coreProperties>
</file>